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 condivisi\UOC_AUOTA_Manuale_OTA\+H_VERIFICHE_E_REQUISITI\Requisiti Socio Sanitario\Centri Servizi Anziani\STRUMENTO CALCOLO DGR 465\"/>
    </mc:Choice>
  </mc:AlternateContent>
  <bookViews>
    <workbookView xWindow="0" yWindow="0" windowWidth="20490" windowHeight="7755"/>
  </bookViews>
  <sheets>
    <sheet name="CENTRO SERVIZI DGR 46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5" i="1" l="1"/>
  <c r="G16" i="1"/>
  <c r="J16" i="1" s="1"/>
  <c r="B6" i="1"/>
  <c r="K11" i="1" s="1"/>
  <c r="F15" i="1"/>
  <c r="O12" i="1"/>
  <c r="K12" i="1" l="1"/>
  <c r="M11" i="1" s="1"/>
  <c r="K19" i="1"/>
  <c r="M19" i="1" s="1"/>
  <c r="K9" i="1"/>
  <c r="J15" i="1"/>
  <c r="H15" i="1"/>
  <c r="K10" i="1"/>
  <c r="K16" i="1"/>
  <c r="K15" i="1"/>
  <c r="C22" i="1"/>
  <c r="L10" i="1" l="1"/>
  <c r="L15" i="1"/>
  <c r="M9" i="1"/>
  <c r="K13" i="1"/>
  <c r="O9" i="1"/>
  <c r="F19" i="1"/>
  <c r="J19" i="1" s="1"/>
  <c r="I22" i="1"/>
  <c r="F22" i="1" l="1"/>
  <c r="I17" i="1"/>
  <c r="C17" i="1"/>
  <c r="E15" i="1"/>
  <c r="I13" i="1"/>
  <c r="F11" i="1"/>
  <c r="J11" i="1" s="1"/>
  <c r="H9" i="1"/>
  <c r="F9" i="1"/>
  <c r="J9" i="1" s="1"/>
  <c r="F17" i="1" l="1"/>
  <c r="J17" i="1" s="1"/>
  <c r="M15" i="1"/>
  <c r="K17" i="1"/>
  <c r="M17" i="1" s="1"/>
  <c r="C23" i="1"/>
  <c r="K22" i="1"/>
  <c r="M22" i="1" s="1"/>
  <c r="C18" i="1"/>
  <c r="I18" i="1"/>
  <c r="F13" i="1"/>
  <c r="J22" i="1"/>
  <c r="I23" i="1" l="1"/>
  <c r="K23" i="1"/>
  <c r="M23" i="1" s="1"/>
  <c r="K18" i="1"/>
  <c r="M18" i="1" s="1"/>
  <c r="M13" i="1"/>
  <c r="J13" i="1"/>
  <c r="F23" i="1"/>
  <c r="F18" i="1"/>
  <c r="J18" i="1" s="1"/>
  <c r="J23" i="1" l="1"/>
</calcChain>
</file>

<file path=xl/sharedStrings.xml><?xml version="1.0" encoding="utf-8"?>
<sst xmlns="http://schemas.openxmlformats.org/spreadsheetml/2006/main" count="56" uniqueCount="49">
  <si>
    <r>
      <t>Tipologia di Struttura:</t>
    </r>
    <r>
      <rPr>
        <sz val="14"/>
        <rFont val="Arial"/>
        <family val="2"/>
      </rPr>
      <t xml:space="preserve"> Centro Servizi persone anziane non autosufficienti</t>
    </r>
  </si>
  <si>
    <t>Inserire i dati nelle celle azzurre</t>
  </si>
  <si>
    <t>N° PRESENZE ANNO &gt;&gt;</t>
  </si>
  <si>
    <t>RUOLO FUNZIONALE</t>
  </si>
  <si>
    <t>Minuti medi/settimana/ospite
STANDARD</t>
  </si>
  <si>
    <t>Minuti medi/settimana x tutte le presenze
STANDARD</t>
  </si>
  <si>
    <t>DELTA
(minuti anno per tutti gli ospiti)</t>
  </si>
  <si>
    <t>Minuti medi/settimana/ospite
CALCOLATO
(in base ai dati inseriti)</t>
  </si>
  <si>
    <t>DELTA
(minuti/settimana/ospite)</t>
  </si>
  <si>
    <t>Coordinatore 
(minuti/settimana/ospite)</t>
  </si>
  <si>
    <t>Assistenza sanitaria</t>
  </si>
  <si>
    <t>OSS-S/OSS con formazione complementare e infermieri generici ad esaurimento</t>
  </si>
  <si>
    <r>
      <t xml:space="preserve">MAX min/sett/ospite standard 
</t>
    </r>
    <r>
      <rPr>
        <b/>
        <sz val="10"/>
        <rFont val="Arial"/>
        <family val="2"/>
      </rPr>
      <t>OSS-S/inf. gener.</t>
    </r>
    <r>
      <rPr>
        <sz val="10"/>
        <rFont val="Arial"/>
        <family val="2"/>
      </rPr>
      <t xml:space="preserve"> 
(30%)</t>
    </r>
  </si>
  <si>
    <t>TOTALE ASSISTENZA SANITARIA</t>
  </si>
  <si>
    <t>Assistenza socio-sanitaria
oss e/o oss con formazione complementare in assistenza sanitaria/OSS - S laddove non già quantificato nell’area sanitaria***</t>
  </si>
  <si>
    <t>Assistenza diretta</t>
  </si>
  <si>
    <t>Assistenza indiretta**</t>
  </si>
  <si>
    <t>TOTALE ASSISTENZA SOCIO-SANITARIA</t>
  </si>
  <si>
    <t>Totale Assistenza sanitaria e socio-sanitaria</t>
  </si>
  <si>
    <t>Assistenza sociale</t>
  </si>
  <si>
    <t>TOTALE ASSISTENZA SOCIALE</t>
  </si>
  <si>
    <t>TOTALE</t>
  </si>
  <si>
    <t>° "Nel caso in cui l’attività di coordinamento non sia svolta da personale infermieristico la stessa deve essere comunque assicurata, nell’ambito della salvaguardia di funzioni svolte a termine a personam per un minimo di 21 minuti medi/settimana/ospite."</t>
  </si>
  <si>
    <t>°° "lo standard minimo complessivo di questa area viene fissato in 147,00 minuti medi/settimana/ospite di assistenza infermieristica ai quali concorrono le attività rese dal coordinatore quantificate in un massimo di 21 minuti medi/settimana/ospite quando in possesso dei requisiti previsti per la funzione infermieristica."</t>
  </si>
  <si>
    <t>**Assistenza indiretta all’ospite nel nucleo</t>
  </si>
  <si>
    <t>Pulizia dei locali di nucleo</t>
  </si>
  <si>
    <t>Allontanamento dei rifiuti e biancheria nell’arco della giornata</t>
  </si>
  <si>
    <t>Ritiro distribuzione biancheria piana e personale degli ospiti</t>
  </si>
  <si>
    <t>Rifacimento letti e riordino delle camere</t>
  </si>
  <si>
    <t>Accompagnamento dell’ospite in altri spazi della struttura</t>
  </si>
  <si>
    <t>Collaborare nella organizzazione della preparazione delle colazioni, delle merende, dei pranzi e delle cene</t>
  </si>
  <si>
    <t>Collaborare alla sorveglianza indiretta dell’utenza</t>
  </si>
  <si>
    <t>Varie altre commissioni generiche</t>
  </si>
  <si>
    <t>****Per la figura dello psicologo si precisa che non concorrono allo standard qui previsto le ore di servizio già quantificate all’art. 7 dell’ALLEGATO A Dgr 1231 del 14.8.2018 e succ. modifiche ed integrazioni.</t>
  </si>
  <si>
    <t>educatore professionale socio sanitario, educatore socio pedagogico</t>
  </si>
  <si>
    <t xml:space="preserve"> psicologo****</t>
  </si>
  <si>
    <t>Infermiere*</t>
  </si>
  <si>
    <t>Coordinatore (infermiere)°°</t>
  </si>
  <si>
    <t>Coordinatore (non infermiere)°</t>
  </si>
  <si>
    <t>assistente sociale</t>
  </si>
  <si>
    <t>Minuti/anno per tutti gli ospiti</t>
  </si>
  <si>
    <t>Minuti anno per tutti gli ospiti
STANDARD</t>
  </si>
  <si>
    <t>AREA 1-2</t>
  </si>
  <si>
    <t>AREA 3</t>
  </si>
  <si>
    <t>L’organizzazione del personale dell’area socio-sanitaria deve garantire una adeguata modulazione di servizi nell’arco delle 24 ore commisurata al numero e alla tipologia di ospiti ivi accolti e lo standard minimo complessivo di personale sanitario e socio-sanitario di questa area, viene quantificato in complessivi 1.043 minuti medi/settimana/ospite</t>
  </si>
  <si>
    <t>*Deve essere garantito il servizio infermieristico in presenza nelle 24 ore.</t>
  </si>
  <si>
    <t>Ogni altra funzione correlata alla ottimizzazione dell’organizzazione dei servizi di nucleo che non preveda interventi diretti sull’ospite di stretta competenza del personale sanitario e socio sanitario</t>
  </si>
  <si>
    <t>***Altre professionalità previste dall’accordo contrattuale con l’Azienda ULSS
La presenza di altro personale sanitario quali medici curanti, medici specialisti, psicologi, fisioterapisti, logopedisti, è garantita dall’Azienda ULSS di riferimento e/o come regolamentato dall’Accordo Contrattuale pro tempo vigente che regola il rapporto convenzionale tra il centro servizi e la locale Azienda Sanitaria territorialmente competente.</t>
  </si>
  <si>
    <t>(DGR 1720/2022 - DGR 465/2024)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</si>
</sst>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000000"/>
  </numFmts>
  <fonts count="8" x14ac:knownFonts="1"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5" tint="-0.49998474074526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3" fontId="3" fillId="2" borderId="15" xfId="0" applyNumberFormat="1" applyFont="1" applyFill="1" applyBorder="1" applyAlignment="1" applyProtection="1">
      <alignment horizontal="center" vertical="center"/>
      <protection locked="0"/>
    </xf>
    <xf numFmtId="3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Fill="1" applyProtection="1"/>
    <xf numFmtId="0" fontId="1" fillId="0" borderId="0" xfId="0" applyFo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Protection="1"/>
    <xf numFmtId="0" fontId="5" fillId="0" borderId="0" xfId="0" applyFont="1" applyBorder="1" applyAlignment="1" applyProtection="1">
      <alignment vertical="center" wrapText="1"/>
    </xf>
    <xf numFmtId="2" fontId="0" fillId="0" borderId="0" xfId="0" applyNumberFormat="1" applyProtection="1"/>
    <xf numFmtId="164" fontId="0" fillId="0" borderId="0" xfId="0" applyNumberFormat="1" applyProtection="1"/>
    <xf numFmtId="0" fontId="0" fillId="0" borderId="0" xfId="0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vertical="center"/>
    </xf>
    <xf numFmtId="4" fontId="0" fillId="0" borderId="18" xfId="0" applyNumberFormat="1" applyFont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left" vertical="center" wrapText="1"/>
    </xf>
    <xf numFmtId="3" fontId="0" fillId="0" borderId="31" xfId="0" applyNumberFormat="1" applyFont="1" applyBorder="1" applyAlignment="1" applyProtection="1">
      <alignment horizontal="center" vertical="center" wrapText="1"/>
    </xf>
    <xf numFmtId="10" fontId="0" fillId="0" borderId="9" xfId="0" applyNumberForma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3" fontId="0" fillId="0" borderId="12" xfId="0" applyNumberFormat="1" applyFont="1" applyBorder="1" applyAlignment="1" applyProtection="1">
      <alignment horizontal="center" vertical="center"/>
    </xf>
    <xf numFmtId="4" fontId="0" fillId="0" borderId="12" xfId="0" applyNumberFormat="1" applyFont="1" applyBorder="1" applyAlignment="1" applyProtection="1">
      <alignment horizontal="center" vertical="center"/>
    </xf>
    <xf numFmtId="4" fontId="0" fillId="0" borderId="25" xfId="0" applyNumberFormat="1" applyFont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4" fontId="6" fillId="4" borderId="22" xfId="0" applyNumberFormat="1" applyFont="1" applyFill="1" applyBorder="1" applyAlignment="1" applyProtection="1">
      <alignment horizontal="center" vertical="center"/>
    </xf>
    <xf numFmtId="4" fontId="6" fillId="4" borderId="38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3" fontId="5" fillId="0" borderId="0" xfId="0" applyNumberFormat="1" applyFont="1" applyBorder="1" applyAlignment="1" applyProtection="1">
      <alignment horizontal="center" vertical="center"/>
    </xf>
    <xf numFmtId="3" fontId="5" fillId="4" borderId="32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0" fontId="5" fillId="0" borderId="0" xfId="0" applyFont="1" applyAlignment="1" applyProtection="1">
      <alignment horizontal="center"/>
    </xf>
    <xf numFmtId="3" fontId="0" fillId="0" borderId="42" xfId="0" applyNumberFormat="1" applyFont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</xf>
    <xf numFmtId="4" fontId="0" fillId="0" borderId="48" xfId="0" applyNumberFormat="1" applyFont="1" applyBorder="1" applyAlignment="1" applyProtection="1">
      <alignment horizontal="center" vertical="center"/>
    </xf>
    <xf numFmtId="4" fontId="0" fillId="0" borderId="49" xfId="0" applyNumberFormat="1" applyFont="1" applyBorder="1" applyAlignment="1" applyProtection="1">
      <alignment horizontal="center" vertical="center"/>
    </xf>
    <xf numFmtId="4" fontId="3" fillId="5" borderId="1" xfId="0" applyNumberFormat="1" applyFont="1" applyFill="1" applyBorder="1" applyAlignment="1" applyProtection="1">
      <alignment horizontal="center" vertical="center"/>
    </xf>
    <xf numFmtId="0" fontId="0" fillId="0" borderId="51" xfId="0" applyFont="1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3" fontId="0" fillId="0" borderId="53" xfId="0" applyNumberFormat="1" applyFont="1" applyBorder="1" applyAlignment="1" applyProtection="1">
      <alignment horizontal="center" vertical="center"/>
    </xf>
    <xf numFmtId="4" fontId="0" fillId="0" borderId="54" xfId="0" applyNumberFormat="1" applyFont="1" applyBorder="1" applyAlignment="1" applyProtection="1">
      <alignment horizontal="center" vertical="center"/>
    </xf>
    <xf numFmtId="4" fontId="0" fillId="0" borderId="55" xfId="0" applyNumberFormat="1" applyFont="1" applyBorder="1" applyAlignment="1" applyProtection="1">
      <alignment horizontal="center" vertical="center"/>
    </xf>
    <xf numFmtId="3" fontId="3" fillId="2" borderId="24" xfId="0" applyNumberFormat="1" applyFont="1" applyFill="1" applyBorder="1" applyAlignment="1" applyProtection="1">
      <alignment horizontal="center" vertical="center"/>
      <protection locked="0"/>
    </xf>
    <xf numFmtId="3" fontId="6" fillId="3" borderId="7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/>
    </xf>
    <xf numFmtId="0" fontId="0" fillId="0" borderId="0" xfId="0" quotePrefix="1" applyAlignment="1" applyProtection="1">
      <alignment horizontal="left" vertical="center" wrapText="1"/>
    </xf>
    <xf numFmtId="3" fontId="0" fillId="0" borderId="0" xfId="0" applyNumberFormat="1" applyFont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0" fillId="0" borderId="16" xfId="0" applyNumberFormat="1" applyFont="1" applyFill="1" applyBorder="1" applyAlignment="1" applyProtection="1">
      <alignment horizontal="center" vertical="center"/>
    </xf>
    <xf numFmtId="3" fontId="0" fillId="0" borderId="26" xfId="0" applyNumberFormat="1" applyFont="1" applyBorder="1" applyAlignment="1" applyProtection="1">
      <alignment horizontal="center" vertical="center"/>
    </xf>
    <xf numFmtId="4" fontId="0" fillId="0" borderId="29" xfId="0" applyNumberFormat="1" applyFont="1" applyFill="1" applyBorder="1" applyAlignment="1" applyProtection="1">
      <alignment horizontal="center" vertical="center"/>
    </xf>
    <xf numFmtId="3" fontId="7" fillId="0" borderId="38" xfId="0" applyNumberFormat="1" applyFont="1" applyFill="1" applyBorder="1" applyAlignment="1" applyProtection="1">
      <alignment horizontal="center" vertical="center"/>
    </xf>
    <xf numFmtId="3" fontId="7" fillId="0" borderId="56" xfId="0" applyNumberFormat="1" applyFont="1" applyFill="1" applyBorder="1" applyAlignment="1" applyProtection="1">
      <alignment horizontal="center" vertical="center"/>
    </xf>
    <xf numFmtId="3" fontId="7" fillId="0" borderId="9" xfId="0" applyNumberFormat="1" applyFont="1" applyFill="1" applyBorder="1" applyAlignment="1" applyProtection="1">
      <alignment horizontal="center" vertical="center"/>
    </xf>
    <xf numFmtId="3" fontId="7" fillId="0" borderId="13" xfId="0" applyNumberFormat="1" applyFont="1" applyFill="1" applyBorder="1" applyAlignment="1" applyProtection="1">
      <alignment horizontal="center" vertical="center"/>
    </xf>
    <xf numFmtId="3" fontId="7" fillId="0" borderId="48" xfId="0" applyNumberFormat="1" applyFont="1" applyFill="1" applyBorder="1" applyAlignment="1" applyProtection="1">
      <alignment horizontal="center" vertical="center"/>
    </xf>
    <xf numFmtId="3" fontId="7" fillId="0" borderId="14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/>
    </xf>
    <xf numFmtId="4" fontId="6" fillId="0" borderId="4" xfId="0" applyNumberFormat="1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 applyProtection="1">
      <alignment horizontal="center" vertical="center"/>
    </xf>
    <xf numFmtId="4" fontId="5" fillId="4" borderId="38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wrapText="1"/>
    </xf>
    <xf numFmtId="0" fontId="0" fillId="0" borderId="0" xfId="0" applyAlignment="1" applyProtection="1">
      <alignment wrapText="1"/>
    </xf>
    <xf numFmtId="4" fontId="5" fillId="3" borderId="1" xfId="0" applyNumberFormat="1" applyFont="1" applyFill="1" applyBorder="1" applyAlignment="1" applyProtection="1">
      <alignment horizontal="center" vertical="center"/>
    </xf>
    <xf numFmtId="0" fontId="0" fillId="0" borderId="39" xfId="0" applyFont="1" applyBorder="1" applyAlignment="1" applyProtection="1">
      <alignment horizontal="left"/>
    </xf>
    <xf numFmtId="0" fontId="0" fillId="0" borderId="39" xfId="0" applyFont="1" applyBorder="1" applyAlignment="1" applyProtection="1">
      <alignment horizontal="left" wrapText="1"/>
    </xf>
    <xf numFmtId="0" fontId="0" fillId="0" borderId="0" xfId="0" applyFont="1" applyAlignment="1" applyProtection="1">
      <alignment horizontal="left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Font="1" applyAlignment="1" applyProtection="1">
      <alignment horizontal="left" wrapText="1"/>
    </xf>
    <xf numFmtId="0" fontId="6" fillId="0" borderId="39" xfId="0" quotePrefix="1" applyFont="1" applyBorder="1" applyAlignment="1" applyProtection="1">
      <alignment horizontal="left"/>
    </xf>
    <xf numFmtId="4" fontId="0" fillId="0" borderId="40" xfId="0" applyNumberFormat="1" applyFont="1" applyBorder="1" applyAlignment="1" applyProtection="1">
      <alignment horizontal="center" vertical="center"/>
    </xf>
    <xf numFmtId="4" fontId="0" fillId="0" borderId="41" xfId="0" applyNumberFormat="1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</xf>
    <xf numFmtId="3" fontId="5" fillId="4" borderId="2" xfId="0" applyNumberFormat="1" applyFont="1" applyFill="1" applyBorder="1" applyAlignment="1" applyProtection="1">
      <alignment horizontal="center" vertical="center"/>
    </xf>
    <xf numFmtId="3" fontId="5" fillId="4" borderId="3" xfId="0" applyNumberFormat="1" applyFont="1" applyFill="1" applyBorder="1" applyAlignment="1" applyProtection="1">
      <alignment horizontal="center" vertical="center"/>
    </xf>
    <xf numFmtId="3" fontId="5" fillId="4" borderId="4" xfId="0" applyNumberFormat="1" applyFont="1" applyFill="1" applyBorder="1" applyAlignment="1" applyProtection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</xf>
    <xf numFmtId="4" fontId="5" fillId="4" borderId="3" xfId="0" applyNumberFormat="1" applyFont="1" applyFill="1" applyBorder="1" applyAlignment="1" applyProtection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3" fontId="6" fillId="3" borderId="2" xfId="0" applyNumberFormat="1" applyFont="1" applyFill="1" applyBorder="1" applyAlignment="1" applyProtection="1">
      <alignment horizontal="center" vertical="center"/>
    </xf>
    <xf numFmtId="3" fontId="6" fillId="3" borderId="3" xfId="0" applyNumberFormat="1" applyFont="1" applyFill="1" applyBorder="1" applyAlignment="1" applyProtection="1">
      <alignment horizontal="center" vertical="center"/>
    </xf>
    <xf numFmtId="3" fontId="6" fillId="3" borderId="4" xfId="0" applyNumberFormat="1" applyFont="1" applyFill="1" applyBorder="1" applyAlignment="1" applyProtection="1">
      <alignment horizontal="center"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3" fontId="6" fillId="4" borderId="2" xfId="0" applyNumberFormat="1" applyFont="1" applyFill="1" applyBorder="1" applyAlignment="1" applyProtection="1">
      <alignment horizontal="center" vertical="center"/>
    </xf>
    <xf numFmtId="3" fontId="6" fillId="4" borderId="3" xfId="0" applyNumberFormat="1" applyFont="1" applyFill="1" applyBorder="1" applyAlignment="1" applyProtection="1">
      <alignment horizontal="center" vertical="center"/>
    </xf>
    <xf numFmtId="3" fontId="6" fillId="4" borderId="4" xfId="0" applyNumberFormat="1" applyFont="1" applyFill="1" applyBorder="1" applyAlignment="1" applyProtection="1">
      <alignment horizontal="center" vertical="center"/>
    </xf>
    <xf numFmtId="4" fontId="6" fillId="4" borderId="2" xfId="0" applyNumberFormat="1" applyFont="1" applyFill="1" applyBorder="1" applyAlignment="1" applyProtection="1">
      <alignment horizontal="center" vertical="center"/>
    </xf>
    <xf numFmtId="4" fontId="6" fillId="4" borderId="3" xfId="0" applyNumberFormat="1" applyFont="1" applyFill="1" applyBorder="1" applyAlignment="1" applyProtection="1">
      <alignment horizontal="center" vertical="center"/>
    </xf>
    <xf numFmtId="4" fontId="6" fillId="4" borderId="4" xfId="0" applyNumberFormat="1" applyFont="1" applyFill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 wrapText="1"/>
    </xf>
    <xf numFmtId="0" fontId="0" fillId="0" borderId="48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39" xfId="0" applyFont="1" applyBorder="1" applyAlignment="1" applyProtection="1">
      <alignment horizontal="center" vertical="center" wrapText="1"/>
    </xf>
    <xf numFmtId="4" fontId="0" fillId="0" borderId="43" xfId="0" applyNumberFormat="1" applyFont="1" applyBorder="1" applyAlignment="1" applyProtection="1">
      <alignment horizontal="center" vertical="center" wrapText="1"/>
    </xf>
    <xf numFmtId="4" fontId="0" fillId="0" borderId="46" xfId="0" applyNumberFormat="1" applyFont="1" applyBorder="1" applyAlignment="1" applyProtection="1">
      <alignment horizontal="center" vertical="center" wrapText="1"/>
    </xf>
    <xf numFmtId="4" fontId="0" fillId="0" borderId="34" xfId="0" applyNumberFormat="1" applyFont="1" applyBorder="1" applyAlignment="1" applyProtection="1">
      <alignment horizontal="center" vertical="center" wrapText="1"/>
    </xf>
    <xf numFmtId="4" fontId="0" fillId="0" borderId="44" xfId="0" applyNumberFormat="1" applyFont="1" applyBorder="1" applyAlignment="1" applyProtection="1">
      <alignment horizontal="center" vertical="center" wrapText="1"/>
    </xf>
    <xf numFmtId="4" fontId="0" fillId="0" borderId="10" xfId="0" applyNumberFormat="1" applyFont="1" applyBorder="1" applyAlignment="1" applyProtection="1">
      <alignment horizontal="center" vertical="center" wrapText="1"/>
    </xf>
    <xf numFmtId="4" fontId="0" fillId="0" borderId="45" xfId="0" applyNumberFormat="1" applyFont="1" applyBorder="1" applyAlignment="1" applyProtection="1">
      <alignment horizontal="center" vertical="center" wrapText="1"/>
    </xf>
    <xf numFmtId="4" fontId="0" fillId="0" borderId="42" xfId="0" applyNumberFormat="1" applyFont="1" applyBorder="1" applyAlignment="1" applyProtection="1">
      <alignment horizontal="center" vertical="center" wrapText="1"/>
    </xf>
    <xf numFmtId="4" fontId="0" fillId="0" borderId="47" xfId="0" applyNumberFormat="1" applyFont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3" fontId="0" fillId="0" borderId="52" xfId="0" applyNumberFormat="1" applyFont="1" applyBorder="1" applyAlignment="1" applyProtection="1">
      <alignment horizontal="center" vertical="center"/>
    </xf>
    <xf numFmtId="3" fontId="0" fillId="0" borderId="41" xfId="0" applyNumberFormat="1" applyFont="1" applyBorder="1" applyAlignment="1" applyProtection="1">
      <alignment horizontal="center" vertical="center"/>
    </xf>
    <xf numFmtId="3" fontId="0" fillId="0" borderId="5" xfId="0" applyNumberFormat="1" applyFont="1" applyBorder="1" applyAlignment="1" applyProtection="1">
      <alignment horizontal="center" vertical="center"/>
    </xf>
    <xf numFmtId="3" fontId="0" fillId="0" borderId="10" xfId="0" applyNumberFormat="1" applyFont="1" applyBorder="1" applyAlignment="1" applyProtection="1">
      <alignment horizontal="center" vertical="center"/>
    </xf>
    <xf numFmtId="3" fontId="0" fillId="0" borderId="6" xfId="0" applyNumberFormat="1" applyFont="1" applyBorder="1" applyAlignment="1" applyProtection="1">
      <alignment horizontal="center" vertical="center"/>
    </xf>
    <xf numFmtId="3" fontId="0" fillId="0" borderId="23" xfId="0" applyNumberFormat="1" applyFont="1" applyBorder="1" applyAlignment="1" applyProtection="1">
      <alignment horizontal="center" vertical="center"/>
    </xf>
    <xf numFmtId="3" fontId="0" fillId="0" borderId="0" xfId="0" applyNumberFormat="1" applyFont="1" applyBorder="1" applyAlignment="1" applyProtection="1">
      <alignment horizontal="center" vertical="center"/>
    </xf>
    <xf numFmtId="3" fontId="0" fillId="0" borderId="17" xfId="0" applyNumberFormat="1" applyFont="1" applyBorder="1" applyAlignment="1" applyProtection="1">
      <alignment horizontal="center" vertical="center"/>
    </xf>
    <xf numFmtId="3" fontId="0" fillId="0" borderId="11" xfId="0" applyNumberFormat="1" applyFont="1" applyBorder="1" applyAlignment="1" applyProtection="1">
      <alignment horizontal="center" vertical="center"/>
    </xf>
    <xf numFmtId="3" fontId="0" fillId="0" borderId="34" xfId="0" applyNumberFormat="1" applyFont="1" applyBorder="1" applyAlignment="1" applyProtection="1">
      <alignment horizontal="center" vertical="center"/>
    </xf>
    <xf numFmtId="3" fontId="0" fillId="0" borderId="30" xfId="0" applyNumberFormat="1" applyFont="1" applyBorder="1" applyAlignment="1" applyProtection="1">
      <alignment horizontal="center" vertical="center"/>
    </xf>
    <xf numFmtId="4" fontId="0" fillId="0" borderId="5" xfId="0" applyNumberFormat="1" applyFont="1" applyBorder="1" applyAlignment="1" applyProtection="1">
      <alignment horizontal="center" vertical="center"/>
    </xf>
    <xf numFmtId="4" fontId="0" fillId="0" borderId="10" xfId="0" applyNumberFormat="1" applyFont="1" applyBorder="1" applyAlignment="1" applyProtection="1">
      <alignment horizontal="center" vertical="center"/>
    </xf>
    <xf numFmtId="4" fontId="0" fillId="0" borderId="6" xfId="0" applyNumberFormat="1" applyFont="1" applyBorder="1" applyAlignment="1" applyProtection="1">
      <alignment horizontal="center" vertical="center"/>
    </xf>
    <xf numFmtId="4" fontId="0" fillId="0" borderId="23" xfId="0" applyNumberFormat="1" applyFont="1" applyBorder="1" applyAlignment="1" applyProtection="1">
      <alignment horizontal="center" vertical="center"/>
    </xf>
    <xf numFmtId="4" fontId="0" fillId="0" borderId="0" xfId="0" applyNumberFormat="1" applyFont="1" applyBorder="1" applyAlignment="1" applyProtection="1">
      <alignment horizontal="center" vertical="center"/>
    </xf>
    <xf numFmtId="4" fontId="0" fillId="0" borderId="17" xfId="0" applyNumberFormat="1" applyFont="1" applyBorder="1" applyAlignment="1" applyProtection="1">
      <alignment horizontal="center" vertical="center"/>
    </xf>
    <xf numFmtId="4" fontId="0" fillId="0" borderId="11" xfId="0" applyNumberFormat="1" applyFont="1" applyBorder="1" applyAlignment="1" applyProtection="1">
      <alignment horizontal="center" vertical="center"/>
    </xf>
    <xf numFmtId="4" fontId="0" fillId="0" borderId="34" xfId="0" applyNumberFormat="1" applyFont="1" applyBorder="1" applyAlignment="1" applyProtection="1">
      <alignment horizontal="center" vertical="center"/>
    </xf>
    <xf numFmtId="4" fontId="0" fillId="0" borderId="30" xfId="0" applyNumberFormat="1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/>
    </xf>
    <xf numFmtId="3" fontId="6" fillId="3" borderId="10" xfId="0" applyNumberFormat="1" applyFont="1" applyFill="1" applyBorder="1" applyAlignment="1" applyProtection="1">
      <alignment horizontal="center" vertical="center"/>
    </xf>
    <xf numFmtId="3" fontId="6" fillId="3" borderId="6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</xf>
    <xf numFmtId="4" fontId="6" fillId="3" borderId="5" xfId="0" applyNumberFormat="1" applyFont="1" applyFill="1" applyBorder="1" applyAlignment="1" applyProtection="1">
      <alignment horizontal="center" vertical="center"/>
    </xf>
    <xf numFmtId="4" fontId="6" fillId="3" borderId="6" xfId="0" applyNumberFormat="1" applyFont="1" applyFill="1" applyBorder="1" applyAlignment="1" applyProtection="1">
      <alignment horizontal="center" vertical="center"/>
    </xf>
    <xf numFmtId="3" fontId="0" fillId="0" borderId="18" xfId="0" applyNumberFormat="1" applyFont="1" applyBorder="1" applyAlignment="1" applyProtection="1">
      <alignment horizontal="center" vertical="center"/>
    </xf>
    <xf numFmtId="3" fontId="0" fillId="0" borderId="39" xfId="0" applyNumberFormat="1" applyFont="1" applyBorder="1" applyAlignment="1" applyProtection="1">
      <alignment horizontal="center" vertical="center"/>
    </xf>
    <xf numFmtId="3" fontId="0" fillId="0" borderId="26" xfId="0" applyNumberFormat="1" applyFont="1" applyBorder="1" applyAlignment="1" applyProtection="1">
      <alignment horizontal="center" vertical="center"/>
    </xf>
    <xf numFmtId="3" fontId="0" fillId="0" borderId="49" xfId="0" applyNumberFormat="1" applyFont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4" fontId="0" fillId="0" borderId="16" xfId="0" applyNumberFormat="1" applyFont="1" applyFill="1" applyBorder="1" applyAlignment="1" applyProtection="1">
      <alignment horizontal="center" vertical="center"/>
    </xf>
    <xf numFmtId="4" fontId="0" fillId="0" borderId="21" xfId="0" applyNumberFormat="1" applyFont="1" applyFill="1" applyBorder="1" applyAlignment="1" applyProtection="1">
      <alignment horizontal="center" vertical="center"/>
    </xf>
    <xf numFmtId="4" fontId="0" fillId="0" borderId="36" xfId="0" applyNumberFormat="1" applyFont="1" applyBorder="1" applyAlignment="1" applyProtection="1">
      <alignment horizontal="center" vertical="center"/>
    </xf>
    <xf numFmtId="4" fontId="0" fillId="0" borderId="37" xfId="0" applyNumberFormat="1" applyFont="1" applyBorder="1" applyAlignment="1" applyProtection="1">
      <alignment horizontal="center" vertical="center"/>
    </xf>
    <xf numFmtId="4" fontId="0" fillId="0" borderId="7" xfId="0" applyNumberFormat="1" applyFont="1" applyFill="1" applyBorder="1" applyAlignment="1" applyProtection="1">
      <alignment horizontal="center" vertical="center"/>
    </xf>
    <xf numFmtId="4" fontId="0" fillId="0" borderId="32" xfId="0" applyNumberFormat="1" applyFont="1" applyFill="1" applyBorder="1" applyAlignment="1" applyProtection="1">
      <alignment horizontal="center" vertical="center"/>
    </xf>
    <xf numFmtId="4" fontId="0" fillId="0" borderId="20" xfId="0" applyNumberFormat="1" applyFont="1" applyFill="1" applyBorder="1" applyAlignment="1" applyProtection="1">
      <alignment horizontal="center" vertical="center"/>
    </xf>
    <xf numFmtId="4" fontId="0" fillId="0" borderId="28" xfId="0" applyNumberFormat="1" applyFont="1" applyFill="1" applyBorder="1" applyAlignment="1" applyProtection="1">
      <alignment horizontal="center" vertical="center"/>
    </xf>
    <xf numFmtId="4" fontId="0" fillId="0" borderId="35" xfId="0" applyNumberFormat="1" applyFont="1" applyFill="1" applyBorder="1" applyAlignment="1" applyProtection="1">
      <alignment horizontal="center" vertical="center"/>
    </xf>
    <xf numFmtId="2" fontId="0" fillId="0" borderId="40" xfId="0" applyNumberFormat="1" applyFont="1" applyFill="1" applyBorder="1" applyAlignment="1" applyProtection="1">
      <alignment horizontal="center" vertical="center" wrapText="1"/>
    </xf>
    <xf numFmtId="2" fontId="0" fillId="0" borderId="41" xfId="0" applyNumberFormat="1" applyFont="1" applyFill="1" applyBorder="1" applyAlignment="1" applyProtection="1">
      <alignment horizontal="center" vertical="center" wrapText="1"/>
    </xf>
    <xf numFmtId="4" fontId="0" fillId="0" borderId="19" xfId="0" applyNumberFormat="1" applyFont="1" applyBorder="1" applyAlignment="1" applyProtection="1">
      <alignment horizontal="center" vertical="center"/>
    </xf>
    <xf numFmtId="4" fontId="0" fillId="0" borderId="29" xfId="0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3" fontId="0" fillId="0" borderId="40" xfId="0" applyNumberFormat="1" applyFont="1" applyBorder="1" applyAlignment="1" applyProtection="1">
      <alignment horizontal="center" vertical="center"/>
    </xf>
    <xf numFmtId="3" fontId="0" fillId="0" borderId="50" xfId="0" applyNumberFormat="1" applyFont="1" applyBorder="1" applyAlignment="1" applyProtection="1">
      <alignment horizontal="center" vertical="center"/>
    </xf>
    <xf numFmtId="4" fontId="0" fillId="0" borderId="14" xfId="0" applyNumberFormat="1" applyFont="1" applyBorder="1" applyAlignment="1" applyProtection="1">
      <alignment horizontal="center" vertical="center"/>
    </xf>
    <xf numFmtId="4" fontId="0" fillId="0" borderId="27" xfId="0" applyNumberFormat="1" applyFont="1" applyBorder="1" applyAlignment="1" applyProtection="1">
      <alignment horizontal="center" vertical="center"/>
    </xf>
    <xf numFmtId="4" fontId="0" fillId="0" borderId="15" xfId="0" applyNumberFormat="1" applyFont="1" applyFill="1" applyBorder="1" applyAlignment="1" applyProtection="1">
      <alignment horizontal="center" vertical="center"/>
    </xf>
    <xf numFmtId="2" fontId="0" fillId="0" borderId="13" xfId="0" applyNumberFormat="1" applyFont="1" applyBorder="1" applyAlignment="1" applyProtection="1">
      <alignment horizontal="center" vertical="center" wrapText="1"/>
    </xf>
    <xf numFmtId="2" fontId="0" fillId="0" borderId="14" xfId="0" applyNumberFormat="1" applyFont="1" applyBorder="1" applyAlignment="1" applyProtection="1">
      <alignment horizontal="center" vertical="center" wrapText="1"/>
    </xf>
    <xf numFmtId="4" fontId="0" fillId="0" borderId="8" xfId="0" applyNumberFormat="1" applyFont="1" applyFill="1" applyBorder="1" applyAlignment="1" applyProtection="1">
      <alignment horizontal="center" vertical="center" wrapText="1"/>
    </xf>
    <xf numFmtId="4" fontId="0" fillId="0" borderId="22" xfId="0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/>
      <protection locked="0"/>
    </xf>
    <xf numFmtId="4" fontId="3" fillId="2" borderId="3" xfId="0" applyNumberFormat="1" applyFont="1" applyFill="1" applyBorder="1" applyAlignment="1" applyProtection="1">
      <alignment horizontal="center" vertical="center"/>
      <protection locked="0"/>
    </xf>
    <xf numFmtId="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 vertical="center" wrapText="1"/>
    </xf>
  </cellXfs>
  <cellStyles count="1">
    <cellStyle name="Normale" xfId="0" builtinId="0"/>
  </cellStyles>
  <dxfs count="32"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  <dxf>
      <fill>
        <patternFill>
          <bgColor rgb="FFFF7D7D"/>
        </patternFill>
      </fill>
    </dxf>
    <dxf>
      <fill>
        <patternFill>
          <bgColor rgb="FFBEE395"/>
        </patternFill>
      </fill>
    </dxf>
  </dxfs>
  <tableStyles count="0" defaultTableStyle="TableStyleMedium2" defaultPivotStyle="PivotStyleLight16"/>
  <colors>
    <mruColors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tabSelected="1" zoomScale="85" zoomScaleNormal="85" zoomScaleSheetLayoutView="100" workbookViewId="0">
      <selection activeCell="C6" sqref="C6:E6"/>
    </sheetView>
  </sheetViews>
  <sheetFormatPr defaultRowHeight="12.75" x14ac:dyDescent="0.2"/>
  <cols>
    <col min="1" max="1" width="31.28515625" style="3" customWidth="1"/>
    <col min="2" max="2" width="42.140625" style="3" customWidth="1"/>
    <col min="3" max="3" width="10" style="3" customWidth="1"/>
    <col min="4" max="4" width="8.85546875" style="3" customWidth="1"/>
    <col min="5" max="5" width="9" style="4" customWidth="1"/>
    <col min="6" max="7" width="13.42578125" style="4" customWidth="1"/>
    <col min="8" max="8" width="16" style="4" customWidth="1"/>
    <col min="9" max="9" width="13.42578125" style="4" customWidth="1"/>
    <col min="10" max="10" width="14.42578125" style="3" customWidth="1"/>
    <col min="11" max="11" width="13.140625" style="3" customWidth="1"/>
    <col min="12" max="12" width="9.28515625" style="3" customWidth="1"/>
    <col min="13" max="13" width="15.42578125" style="3" customWidth="1"/>
    <col min="14" max="14" width="26" style="3" customWidth="1"/>
    <col min="15" max="15" width="10" style="3" customWidth="1"/>
    <col min="16" max="16" width="22.140625" style="3" customWidth="1"/>
    <col min="17" max="17" width="28.5703125" style="3" customWidth="1"/>
    <col min="18" max="18" width="12.42578125" style="3" customWidth="1"/>
    <col min="19" max="16384" width="9.140625" style="3"/>
  </cols>
  <sheetData>
    <row r="1" spans="1:16" ht="13.5" thickBot="1" x14ac:dyDescent="0.25"/>
    <row r="2" spans="1:16" ht="18.75" thickBot="1" x14ac:dyDescent="0.3">
      <c r="A2" s="5" t="s">
        <v>0</v>
      </c>
      <c r="I2" s="6"/>
      <c r="J2" s="163" t="s">
        <v>1</v>
      </c>
      <c r="K2" s="164"/>
      <c r="L2" s="165"/>
      <c r="M2" s="7"/>
    </row>
    <row r="3" spans="1:16" ht="15" x14ac:dyDescent="0.2">
      <c r="B3" s="8" t="s">
        <v>48</v>
      </c>
    </row>
    <row r="4" spans="1:16" ht="15.75" thickBot="1" x14ac:dyDescent="0.25">
      <c r="B4" s="8"/>
    </row>
    <row r="5" spans="1:16" ht="16.5" thickBot="1" x14ac:dyDescent="0.3">
      <c r="B5" s="37" t="s">
        <v>21</v>
      </c>
      <c r="C5" s="193" t="s">
        <v>42</v>
      </c>
      <c r="D5" s="194"/>
      <c r="E5" s="195"/>
      <c r="F5" s="196" t="s">
        <v>43</v>
      </c>
      <c r="G5" s="196"/>
      <c r="H5" s="197"/>
      <c r="I5" s="3"/>
    </row>
    <row r="6" spans="1:16" ht="27.75" customHeight="1" thickBot="1" x14ac:dyDescent="0.25">
      <c r="A6" s="9" t="s">
        <v>2</v>
      </c>
      <c r="B6" s="42">
        <f>C6+F6</f>
        <v>0</v>
      </c>
      <c r="C6" s="190"/>
      <c r="D6" s="191"/>
      <c r="E6" s="192"/>
      <c r="F6" s="190"/>
      <c r="G6" s="191"/>
      <c r="H6" s="192"/>
      <c r="I6" s="3"/>
      <c r="N6" s="10"/>
      <c r="P6" s="11"/>
    </row>
    <row r="7" spans="1:16" ht="13.5" thickBot="1" x14ac:dyDescent="0.25">
      <c r="B7" s="12"/>
    </row>
    <row r="8" spans="1:16" ht="64.5" customHeight="1" thickBot="1" x14ac:dyDescent="0.25">
      <c r="B8" s="13" t="s">
        <v>3</v>
      </c>
      <c r="C8" s="179" t="s">
        <v>4</v>
      </c>
      <c r="D8" s="180"/>
      <c r="E8" s="198"/>
      <c r="F8" s="179" t="s">
        <v>41</v>
      </c>
      <c r="G8" s="180"/>
      <c r="H8" s="198" t="s">
        <v>5</v>
      </c>
      <c r="I8" s="14" t="s">
        <v>40</v>
      </c>
      <c r="J8" s="15" t="s">
        <v>6</v>
      </c>
      <c r="K8" s="179" t="s">
        <v>7</v>
      </c>
      <c r="L8" s="180"/>
      <c r="M8" s="16" t="s">
        <v>8</v>
      </c>
      <c r="N8" s="17"/>
    </row>
    <row r="9" spans="1:16" ht="30.75" customHeight="1" thickBot="1" x14ac:dyDescent="0.25">
      <c r="B9" s="18" t="s">
        <v>38</v>
      </c>
      <c r="C9" s="110">
        <v>21</v>
      </c>
      <c r="D9" s="111"/>
      <c r="E9" s="181">
        <v>147</v>
      </c>
      <c r="F9" s="118">
        <f>(C9*$B$6)/7.019</f>
        <v>0</v>
      </c>
      <c r="G9" s="119"/>
      <c r="H9" s="183">
        <f>(E9*$B$6)/7.019</f>
        <v>0</v>
      </c>
      <c r="I9" s="1"/>
      <c r="J9" s="185">
        <f>(I9+I10)-F9</f>
        <v>0</v>
      </c>
      <c r="K9" s="186" t="str">
        <f>IF($B$6,(I9/$B$6)*7.019,"")</f>
        <v/>
      </c>
      <c r="L9" s="187"/>
      <c r="M9" s="166" t="str">
        <f>IFERROR((K9+K10)-C9,"")</f>
        <v/>
      </c>
      <c r="N9" s="188" t="s">
        <v>9</v>
      </c>
      <c r="O9" s="175" t="str">
        <f>IFERROR(K9+K10,"")</f>
        <v/>
      </c>
    </row>
    <row r="10" spans="1:16" ht="17.25" customHeight="1" thickBot="1" x14ac:dyDescent="0.25">
      <c r="A10" s="82" t="s">
        <v>10</v>
      </c>
      <c r="B10" s="19" t="s">
        <v>37</v>
      </c>
      <c r="C10" s="112"/>
      <c r="D10" s="113"/>
      <c r="E10" s="182"/>
      <c r="F10" s="120"/>
      <c r="G10" s="121"/>
      <c r="H10" s="177"/>
      <c r="I10" s="2"/>
      <c r="J10" s="172"/>
      <c r="K10" s="20" t="str">
        <f>IF($B$6,(I10/$B$6)*7.019,"")</f>
        <v/>
      </c>
      <c r="L10" s="177" t="str">
        <f>IF($B$6,K10+K11+K12,"")</f>
        <v/>
      </c>
      <c r="M10" s="167"/>
      <c r="N10" s="189"/>
      <c r="O10" s="176"/>
    </row>
    <row r="11" spans="1:16" ht="17.25" customHeight="1" thickBot="1" x14ac:dyDescent="0.25">
      <c r="A11" s="83"/>
      <c r="B11" s="21" t="s">
        <v>36</v>
      </c>
      <c r="C11" s="156">
        <v>126</v>
      </c>
      <c r="D11" s="157"/>
      <c r="E11" s="182"/>
      <c r="F11" s="114">
        <f>(C11*$B$6)/7.019</f>
        <v>0</v>
      </c>
      <c r="G11" s="115"/>
      <c r="H11" s="177"/>
      <c r="I11" s="2"/>
      <c r="J11" s="172">
        <f>(I11+I12)-F11</f>
        <v>0</v>
      </c>
      <c r="K11" s="20" t="str">
        <f>IF($B$6,(I11/$B$6)*7.019,"")</f>
        <v/>
      </c>
      <c r="L11" s="177"/>
      <c r="M11" s="167" t="str">
        <f>IFERROR((K11+K12)-C11,"")</f>
        <v/>
      </c>
      <c r="N11" s="52"/>
      <c r="O11" s="22"/>
    </row>
    <row r="12" spans="1:16" ht="59.25" customHeight="1" thickBot="1" x14ac:dyDescent="0.25">
      <c r="A12" s="83"/>
      <c r="B12" s="23" t="s">
        <v>11</v>
      </c>
      <c r="C12" s="158"/>
      <c r="D12" s="159"/>
      <c r="E12" s="125"/>
      <c r="F12" s="116"/>
      <c r="G12" s="117"/>
      <c r="H12" s="184"/>
      <c r="I12" s="48"/>
      <c r="J12" s="173"/>
      <c r="K12" s="29" t="str">
        <f>IF($B$6,(I12/$B$6)*7.019,"")</f>
        <v/>
      </c>
      <c r="L12" s="169"/>
      <c r="M12" s="178"/>
      <c r="N12" s="24" t="s">
        <v>12</v>
      </c>
      <c r="O12" s="25" t="str">
        <f>IF($I$11,$I$12/$I$11,"")</f>
        <v/>
      </c>
    </row>
    <row r="13" spans="1:16" ht="17.25" customHeight="1" thickBot="1" x14ac:dyDescent="0.25">
      <c r="A13" s="147" t="s">
        <v>13</v>
      </c>
      <c r="B13" s="148"/>
      <c r="C13" s="149">
        <v>147</v>
      </c>
      <c r="D13" s="150"/>
      <c r="E13" s="151"/>
      <c r="F13" s="152">
        <f>F9+F11</f>
        <v>0</v>
      </c>
      <c r="G13" s="153"/>
      <c r="H13" s="153"/>
      <c r="I13" s="49">
        <f>SUM(I9:I12)</f>
        <v>0</v>
      </c>
      <c r="J13" s="53">
        <f t="shared" ref="J13:J23" si="0">I13-F13</f>
        <v>0</v>
      </c>
      <c r="K13" s="154">
        <f>SUM(K9:K12)</f>
        <v>0</v>
      </c>
      <c r="L13" s="155"/>
      <c r="M13" s="39">
        <f>K13-C13</f>
        <v>-147</v>
      </c>
      <c r="N13" s="52"/>
    </row>
    <row r="14" spans="1:16" ht="17.25" customHeight="1" thickBot="1" x14ac:dyDescent="0.25">
      <c r="A14" s="145"/>
      <c r="B14" s="146"/>
      <c r="C14" s="59" t="s">
        <v>42</v>
      </c>
      <c r="D14" s="60" t="s">
        <v>43</v>
      </c>
      <c r="E14" s="61" t="s">
        <v>21</v>
      </c>
      <c r="F14" s="62" t="s">
        <v>42</v>
      </c>
      <c r="G14" s="63" t="s">
        <v>43</v>
      </c>
      <c r="H14" s="64" t="s">
        <v>21</v>
      </c>
      <c r="I14" s="65"/>
      <c r="J14" s="66"/>
      <c r="K14" s="67"/>
      <c r="L14" s="68"/>
      <c r="M14" s="69"/>
      <c r="N14" s="52"/>
    </row>
    <row r="15" spans="1:16" ht="50.25" customHeight="1" x14ac:dyDescent="0.2">
      <c r="A15" s="83" t="s">
        <v>14</v>
      </c>
      <c r="B15" s="43" t="s">
        <v>15</v>
      </c>
      <c r="C15" s="27">
        <v>721</v>
      </c>
      <c r="D15" s="38">
        <v>791</v>
      </c>
      <c r="E15" s="124">
        <f>C15+C16</f>
        <v>896</v>
      </c>
      <c r="F15" s="46">
        <f>(C15*$C$6)/7.019</f>
        <v>0</v>
      </c>
      <c r="G15" s="40">
        <f>(D15*$F$6)/7.019</f>
        <v>0</v>
      </c>
      <c r="H15" s="80">
        <f>SUM(F15:G16)</f>
        <v>0</v>
      </c>
      <c r="I15" s="2"/>
      <c r="J15" s="56">
        <f>I15-(F15+G15)</f>
        <v>0</v>
      </c>
      <c r="K15" s="28" t="str">
        <f>IF($B$6,(I15/$B$6)*7.019,"")</f>
        <v/>
      </c>
      <c r="L15" s="168" t="str">
        <f>IF($B$6,K15+K16,"")</f>
        <v/>
      </c>
      <c r="M15" s="170" t="str">
        <f>IFERROR(L15-E15,"")</f>
        <v/>
      </c>
    </row>
    <row r="16" spans="1:16" ht="41.25" customHeight="1" thickBot="1" x14ac:dyDescent="0.25">
      <c r="A16" s="83"/>
      <c r="B16" s="44" t="s">
        <v>16</v>
      </c>
      <c r="C16" s="57">
        <v>175</v>
      </c>
      <c r="D16" s="45">
        <v>105</v>
      </c>
      <c r="E16" s="125"/>
      <c r="F16" s="47">
        <f>(C16*$C$6)/7.019</f>
        <v>0</v>
      </c>
      <c r="G16" s="41">
        <f>(D16*$F$6)/7.019</f>
        <v>0</v>
      </c>
      <c r="H16" s="81"/>
      <c r="I16" s="2"/>
      <c r="J16" s="58">
        <f>I16-(F16+G16)</f>
        <v>0</v>
      </c>
      <c r="K16" s="29" t="str">
        <f>IF($B$6,(I16/$B$6)*7.019,"")</f>
        <v/>
      </c>
      <c r="L16" s="169"/>
      <c r="M16" s="171"/>
      <c r="N16" s="52"/>
    </row>
    <row r="17" spans="1:16" ht="20.25" customHeight="1" thickBot="1" x14ac:dyDescent="0.25">
      <c r="A17" s="94" t="s">
        <v>17</v>
      </c>
      <c r="B17" s="95"/>
      <c r="C17" s="96">
        <f>C15+C16</f>
        <v>896</v>
      </c>
      <c r="D17" s="97"/>
      <c r="E17" s="98"/>
      <c r="F17" s="99">
        <f>H15</f>
        <v>0</v>
      </c>
      <c r="G17" s="100"/>
      <c r="H17" s="101"/>
      <c r="I17" s="30">
        <f>SUM(I15:I16)</f>
        <v>0</v>
      </c>
      <c r="J17" s="26">
        <f t="shared" si="0"/>
        <v>0</v>
      </c>
      <c r="K17" s="91">
        <f>SUM(K15:K16)</f>
        <v>0</v>
      </c>
      <c r="L17" s="92"/>
      <c r="M17" s="55">
        <f>K17-C17</f>
        <v>-896</v>
      </c>
      <c r="N17" s="52"/>
    </row>
    <row r="18" spans="1:16" ht="23.25" customHeight="1" thickBot="1" x14ac:dyDescent="0.25">
      <c r="A18" s="102" t="s">
        <v>18</v>
      </c>
      <c r="B18" s="103"/>
      <c r="C18" s="104">
        <f>C13+C17</f>
        <v>1043</v>
      </c>
      <c r="D18" s="105"/>
      <c r="E18" s="106"/>
      <c r="F18" s="107">
        <f>F13+F17</f>
        <v>0</v>
      </c>
      <c r="G18" s="108"/>
      <c r="H18" s="109"/>
      <c r="I18" s="31">
        <f>I13+I17</f>
        <v>0</v>
      </c>
      <c r="J18" s="32">
        <f t="shared" si="0"/>
        <v>0</v>
      </c>
      <c r="K18" s="107">
        <f>K13+K17</f>
        <v>0</v>
      </c>
      <c r="L18" s="108"/>
      <c r="M18" s="54">
        <f>K18-C18</f>
        <v>-1043</v>
      </c>
      <c r="N18" s="52"/>
    </row>
    <row r="19" spans="1:16" ht="28.5" customHeight="1" thickBot="1" x14ac:dyDescent="0.25">
      <c r="A19" s="82" t="s">
        <v>19</v>
      </c>
      <c r="B19" s="33" t="s">
        <v>34</v>
      </c>
      <c r="C19" s="126">
        <v>56</v>
      </c>
      <c r="D19" s="127"/>
      <c r="E19" s="128"/>
      <c r="F19" s="135">
        <f>(C19*$B$6)/7.019</f>
        <v>0</v>
      </c>
      <c r="G19" s="136"/>
      <c r="H19" s="137"/>
      <c r="I19" s="2"/>
      <c r="J19" s="170">
        <f>(I19+I20+I21)-F19</f>
        <v>0</v>
      </c>
      <c r="K19" s="136" t="str">
        <f>IF($B$6,((I19+I20+I21)/$B$6)*7.019,"")</f>
        <v/>
      </c>
      <c r="L19" s="136"/>
      <c r="M19" s="160" t="str">
        <f>IFERROR(K19-C19,"")</f>
        <v/>
      </c>
      <c r="N19" s="52"/>
    </row>
    <row r="20" spans="1:16" ht="23.25" customHeight="1" thickBot="1" x14ac:dyDescent="0.25">
      <c r="A20" s="83"/>
      <c r="B20" s="33" t="s">
        <v>39</v>
      </c>
      <c r="C20" s="129"/>
      <c r="D20" s="130"/>
      <c r="E20" s="131"/>
      <c r="F20" s="138"/>
      <c r="G20" s="139"/>
      <c r="H20" s="140"/>
      <c r="I20" s="2"/>
      <c r="J20" s="174"/>
      <c r="K20" s="139"/>
      <c r="L20" s="139"/>
      <c r="M20" s="161"/>
      <c r="N20" s="52"/>
    </row>
    <row r="21" spans="1:16" ht="41.25" customHeight="1" thickBot="1" x14ac:dyDescent="0.25">
      <c r="A21" s="144"/>
      <c r="B21" s="33" t="s">
        <v>35</v>
      </c>
      <c r="C21" s="132"/>
      <c r="D21" s="133"/>
      <c r="E21" s="134"/>
      <c r="F21" s="141"/>
      <c r="G21" s="142"/>
      <c r="H21" s="143"/>
      <c r="I21" s="2"/>
      <c r="J21" s="171"/>
      <c r="K21" s="142"/>
      <c r="L21" s="142"/>
      <c r="M21" s="162"/>
      <c r="N21" s="52"/>
    </row>
    <row r="22" spans="1:16" ht="20.25" customHeight="1" thickBot="1" x14ac:dyDescent="0.25">
      <c r="A22" s="122" t="s">
        <v>20</v>
      </c>
      <c r="B22" s="123"/>
      <c r="C22" s="96">
        <f>SUM(C19)</f>
        <v>56</v>
      </c>
      <c r="D22" s="97"/>
      <c r="E22" s="98"/>
      <c r="F22" s="91">
        <f>F19</f>
        <v>0</v>
      </c>
      <c r="G22" s="92"/>
      <c r="H22" s="93"/>
      <c r="I22" s="30">
        <f>SUM(I19:I21)</f>
        <v>0</v>
      </c>
      <c r="J22" s="26">
        <f t="shared" si="0"/>
        <v>0</v>
      </c>
      <c r="K22" s="91">
        <f>SUM(K19)</f>
        <v>0</v>
      </c>
      <c r="L22" s="92"/>
      <c r="M22" s="55">
        <f>K22-C22</f>
        <v>-56</v>
      </c>
      <c r="N22" s="34"/>
    </row>
    <row r="23" spans="1:16" ht="16.5" thickBot="1" x14ac:dyDescent="0.3">
      <c r="A23" s="84" t="s">
        <v>21</v>
      </c>
      <c r="B23" s="85"/>
      <c r="C23" s="86">
        <f>C13+C17+C22</f>
        <v>1099</v>
      </c>
      <c r="D23" s="87"/>
      <c r="E23" s="88"/>
      <c r="F23" s="86">
        <f>F13+F17+F22</f>
        <v>0</v>
      </c>
      <c r="G23" s="87"/>
      <c r="H23" s="88"/>
      <c r="I23" s="35">
        <f>I13+I17+I22</f>
        <v>0</v>
      </c>
      <c r="J23" s="70">
        <f t="shared" si="0"/>
        <v>0</v>
      </c>
      <c r="K23" s="89">
        <f>K13+K17+K22</f>
        <v>0</v>
      </c>
      <c r="L23" s="90"/>
      <c r="M23" s="73">
        <f>K23-C23</f>
        <v>-1099</v>
      </c>
    </row>
    <row r="24" spans="1:16" x14ac:dyDescent="0.2">
      <c r="N24" s="51"/>
      <c r="O24" s="51"/>
    </row>
    <row r="25" spans="1:16" ht="35.25" customHeight="1" x14ac:dyDescent="0.2">
      <c r="A25" s="77" t="s">
        <v>44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51"/>
      <c r="O25" s="51"/>
      <c r="P25" s="36"/>
    </row>
    <row r="26" spans="1:16" ht="35.25" customHeight="1" x14ac:dyDescent="0.2">
      <c r="A26" s="77" t="s">
        <v>22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51"/>
      <c r="O26" s="51"/>
      <c r="P26" s="36"/>
    </row>
    <row r="27" spans="1:16" ht="35.25" customHeight="1" x14ac:dyDescent="0.2">
      <c r="A27" s="77" t="s">
        <v>23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51"/>
      <c r="O27" s="51"/>
      <c r="P27" s="36"/>
    </row>
    <row r="28" spans="1:16" ht="25.5" customHeight="1" x14ac:dyDescent="0.2">
      <c r="A28" s="77" t="s">
        <v>45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P28" s="36"/>
    </row>
    <row r="29" spans="1:16" x14ac:dyDescent="0.2">
      <c r="A29" s="79" t="s">
        <v>24</v>
      </c>
      <c r="B29" s="79"/>
      <c r="C29" s="79"/>
      <c r="D29" s="79"/>
    </row>
    <row r="30" spans="1:16" x14ac:dyDescent="0.2">
      <c r="A30" s="74" t="s">
        <v>25</v>
      </c>
      <c r="B30" s="74"/>
      <c r="C30" s="74"/>
      <c r="D30" s="74"/>
      <c r="E30" s="76"/>
      <c r="F30" s="76"/>
      <c r="G30" s="76"/>
      <c r="H30" s="76"/>
      <c r="I30" s="76"/>
      <c r="J30" s="76"/>
      <c r="K30" s="50"/>
      <c r="L30" s="50"/>
      <c r="M30" s="50"/>
    </row>
    <row r="31" spans="1:16" x14ac:dyDescent="0.2">
      <c r="A31" s="74" t="s">
        <v>26</v>
      </c>
      <c r="B31" s="74"/>
      <c r="C31" s="74"/>
      <c r="D31" s="74"/>
      <c r="E31" s="76"/>
      <c r="F31" s="76"/>
      <c r="G31" s="76"/>
      <c r="H31" s="76"/>
      <c r="I31" s="76"/>
      <c r="J31" s="76"/>
      <c r="K31" s="50"/>
      <c r="L31" s="50"/>
      <c r="M31" s="50"/>
    </row>
    <row r="32" spans="1:16" x14ac:dyDescent="0.2">
      <c r="A32" s="74" t="s">
        <v>27</v>
      </c>
      <c r="B32" s="74"/>
      <c r="C32" s="74"/>
      <c r="D32" s="74"/>
      <c r="E32" s="76"/>
      <c r="F32" s="76"/>
      <c r="G32" s="76"/>
      <c r="H32" s="76"/>
      <c r="I32" s="76"/>
      <c r="J32" s="76"/>
      <c r="K32" s="50"/>
      <c r="L32" s="50"/>
      <c r="M32" s="50"/>
    </row>
    <row r="33" spans="1:15" x14ac:dyDescent="0.2">
      <c r="A33" s="74" t="s">
        <v>28</v>
      </c>
      <c r="B33" s="74"/>
      <c r="C33" s="74"/>
      <c r="D33" s="74"/>
      <c r="E33" s="76"/>
      <c r="F33" s="76"/>
      <c r="G33" s="76"/>
      <c r="H33" s="76"/>
      <c r="I33" s="76"/>
      <c r="J33" s="76"/>
      <c r="K33" s="50"/>
      <c r="L33" s="50"/>
      <c r="M33" s="50"/>
    </row>
    <row r="34" spans="1:15" x14ac:dyDescent="0.2">
      <c r="A34" s="74" t="s">
        <v>29</v>
      </c>
      <c r="B34" s="74"/>
      <c r="C34" s="74"/>
      <c r="D34" s="74"/>
      <c r="E34" s="76"/>
      <c r="F34" s="76"/>
      <c r="G34" s="76"/>
      <c r="H34" s="76"/>
      <c r="I34" s="76"/>
      <c r="J34" s="76"/>
      <c r="K34" s="50"/>
      <c r="L34" s="50"/>
      <c r="M34" s="50"/>
    </row>
    <row r="35" spans="1:15" s="72" customFormat="1" ht="25.5" customHeight="1" x14ac:dyDescent="0.2">
      <c r="A35" s="75" t="s">
        <v>30</v>
      </c>
      <c r="B35" s="75"/>
      <c r="C35" s="75"/>
      <c r="D35" s="75"/>
      <c r="E35" s="78"/>
      <c r="F35" s="78"/>
      <c r="G35" s="78"/>
      <c r="H35" s="78"/>
      <c r="I35" s="78"/>
      <c r="J35" s="78"/>
      <c r="K35" s="71"/>
      <c r="L35" s="71"/>
      <c r="M35" s="71"/>
    </row>
    <row r="36" spans="1:15" x14ac:dyDescent="0.2">
      <c r="A36" s="74" t="s">
        <v>31</v>
      </c>
      <c r="B36" s="74"/>
      <c r="C36" s="74"/>
      <c r="D36" s="74"/>
      <c r="E36" s="76"/>
      <c r="F36" s="76"/>
      <c r="G36" s="76"/>
      <c r="H36" s="76"/>
      <c r="I36" s="76"/>
      <c r="J36" s="76"/>
      <c r="K36" s="50"/>
      <c r="L36" s="50"/>
      <c r="M36" s="50"/>
    </row>
    <row r="37" spans="1:15" x14ac:dyDescent="0.2">
      <c r="A37" s="74" t="s">
        <v>32</v>
      </c>
      <c r="B37" s="74"/>
      <c r="C37" s="74"/>
      <c r="D37" s="74"/>
      <c r="E37" s="76"/>
      <c r="F37" s="76"/>
      <c r="G37" s="76"/>
      <c r="H37" s="76"/>
      <c r="I37" s="76"/>
      <c r="J37" s="76"/>
      <c r="K37" s="50"/>
      <c r="L37" s="50"/>
      <c r="M37" s="50"/>
    </row>
    <row r="38" spans="1:15" ht="28.5" customHeight="1" x14ac:dyDescent="0.2">
      <c r="A38" s="75" t="s">
        <v>46</v>
      </c>
      <c r="B38" s="75"/>
      <c r="C38" s="75"/>
      <c r="D38" s="75"/>
      <c r="E38" s="76"/>
      <c r="F38" s="76"/>
      <c r="G38" s="76"/>
      <c r="H38" s="76"/>
      <c r="I38" s="76"/>
      <c r="J38" s="76"/>
      <c r="K38" s="50"/>
      <c r="L38" s="50"/>
      <c r="M38" s="50"/>
    </row>
    <row r="39" spans="1:15" ht="47.25" customHeight="1" x14ac:dyDescent="0.2">
      <c r="A39" s="77" t="s">
        <v>47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51"/>
      <c r="O39" s="51"/>
    </row>
    <row r="40" spans="1:15" ht="28.5" customHeight="1" x14ac:dyDescent="0.2">
      <c r="A40" s="77" t="s">
        <v>33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</row>
  </sheetData>
  <sheetProtection algorithmName="SHA-512" hashValue="4LUePKGgHoRGdUKo574/7zPQSWVlhTwiWNakG7yinYSK4s2EAc3PKoZtMSKIGhcJTripcUFrtzqVqP0A7bEFLA==" saltValue="cKUBlIhPxcSaaoHU5xCB7Q==" spinCount="100000" sheet="1" objects="1" scenarios="1"/>
  <mergeCells count="80">
    <mergeCell ref="O9:O10"/>
    <mergeCell ref="L10:L12"/>
    <mergeCell ref="M11:M12"/>
    <mergeCell ref="K8:L8"/>
    <mergeCell ref="E9:E12"/>
    <mergeCell ref="H9:H12"/>
    <mergeCell ref="J9:J10"/>
    <mergeCell ref="K9:L9"/>
    <mergeCell ref="N9:N10"/>
    <mergeCell ref="C8:E8"/>
    <mergeCell ref="F8:H8"/>
    <mergeCell ref="K13:L13"/>
    <mergeCell ref="C11:D12"/>
    <mergeCell ref="M19:M21"/>
    <mergeCell ref="J2:L2"/>
    <mergeCell ref="M9:M10"/>
    <mergeCell ref="L15:L16"/>
    <mergeCell ref="M15:M16"/>
    <mergeCell ref="J11:J12"/>
    <mergeCell ref="K18:L18"/>
    <mergeCell ref="J19:J21"/>
    <mergeCell ref="K19:L21"/>
    <mergeCell ref="C6:E6"/>
    <mergeCell ref="C5:E5"/>
    <mergeCell ref="F6:H6"/>
    <mergeCell ref="F5:H5"/>
    <mergeCell ref="C9:D10"/>
    <mergeCell ref="F11:G12"/>
    <mergeCell ref="F9:G10"/>
    <mergeCell ref="A22:B22"/>
    <mergeCell ref="A15:A16"/>
    <mergeCell ref="E15:E16"/>
    <mergeCell ref="C19:E21"/>
    <mergeCell ref="F19:H21"/>
    <mergeCell ref="C22:E22"/>
    <mergeCell ref="A19:A21"/>
    <mergeCell ref="A14:B14"/>
    <mergeCell ref="A13:B13"/>
    <mergeCell ref="C13:E13"/>
    <mergeCell ref="F13:H13"/>
    <mergeCell ref="H15:H16"/>
    <mergeCell ref="A10:A12"/>
    <mergeCell ref="A25:M25"/>
    <mergeCell ref="A23:B23"/>
    <mergeCell ref="C23:E23"/>
    <mergeCell ref="F23:H23"/>
    <mergeCell ref="K23:L23"/>
    <mergeCell ref="F22:H22"/>
    <mergeCell ref="K22:L22"/>
    <mergeCell ref="A17:B17"/>
    <mergeCell ref="C17:E17"/>
    <mergeCell ref="F17:H17"/>
    <mergeCell ref="K17:L17"/>
    <mergeCell ref="A18:B18"/>
    <mergeCell ref="C18:E18"/>
    <mergeCell ref="F18:H18"/>
    <mergeCell ref="E33:J33"/>
    <mergeCell ref="E31:J31"/>
    <mergeCell ref="A26:M26"/>
    <mergeCell ref="A28:M28"/>
    <mergeCell ref="E30:J30"/>
    <mergeCell ref="E32:J32"/>
    <mergeCell ref="A27:M27"/>
    <mergeCell ref="A31:D31"/>
    <mergeCell ref="A30:D30"/>
    <mergeCell ref="A29:D29"/>
    <mergeCell ref="E34:J34"/>
    <mergeCell ref="A40:M40"/>
    <mergeCell ref="E35:J35"/>
    <mergeCell ref="E36:J36"/>
    <mergeCell ref="E37:J37"/>
    <mergeCell ref="E38:J38"/>
    <mergeCell ref="A39:M39"/>
    <mergeCell ref="A38:D38"/>
    <mergeCell ref="A37:D37"/>
    <mergeCell ref="A36:D36"/>
    <mergeCell ref="A35:D35"/>
    <mergeCell ref="A34:D34"/>
    <mergeCell ref="A33:D33"/>
    <mergeCell ref="A32:D32"/>
  </mergeCells>
  <conditionalFormatting sqref="O12">
    <cfRule type="cellIs" dxfId="31" priority="39" operator="lessThan">
      <formula>0.3</formula>
    </cfRule>
    <cfRule type="cellIs" dxfId="30" priority="40" operator="greaterThanOrEqual">
      <formula>0.3</formula>
    </cfRule>
  </conditionalFormatting>
  <conditionalFormatting sqref="O9:O10">
    <cfRule type="expression" dxfId="29" priority="35">
      <formula>$O$9&gt;=21</formula>
    </cfRule>
    <cfRule type="expression" dxfId="28" priority="38">
      <formula>$O$9&lt;21</formula>
    </cfRule>
  </conditionalFormatting>
  <conditionalFormatting sqref="J15">
    <cfRule type="expression" dxfId="27" priority="37">
      <formula>$J$15&lt;0</formula>
    </cfRule>
  </conditionalFormatting>
  <conditionalFormatting sqref="J13:J14">
    <cfRule type="expression" dxfId="26" priority="36">
      <formula>$J$13&lt;0</formula>
    </cfRule>
  </conditionalFormatting>
  <conditionalFormatting sqref="J17">
    <cfRule type="expression" dxfId="25" priority="34">
      <formula>$J$17&lt;0</formula>
    </cfRule>
  </conditionalFormatting>
  <conditionalFormatting sqref="J22">
    <cfRule type="expression" dxfId="24" priority="33">
      <formula>$J$22&lt;0</formula>
    </cfRule>
  </conditionalFormatting>
  <conditionalFormatting sqref="M9:M10">
    <cfRule type="expression" dxfId="23" priority="27">
      <formula>M9&gt;=0</formula>
    </cfRule>
    <cfRule type="expression" dxfId="22" priority="28">
      <formula>M9&lt;0</formula>
    </cfRule>
  </conditionalFormatting>
  <conditionalFormatting sqref="M13">
    <cfRule type="expression" dxfId="21" priority="25">
      <formula>M13&gt;=0</formula>
    </cfRule>
    <cfRule type="expression" dxfId="20" priority="26">
      <formula>M13&lt;0</formula>
    </cfRule>
  </conditionalFormatting>
  <conditionalFormatting sqref="M11:M12">
    <cfRule type="expression" dxfId="19" priority="21">
      <formula>M11&gt;=0</formula>
    </cfRule>
    <cfRule type="expression" dxfId="18" priority="22">
      <formula>M11&lt;0</formula>
    </cfRule>
  </conditionalFormatting>
  <conditionalFormatting sqref="M15:M16">
    <cfRule type="expression" dxfId="17" priority="19">
      <formula>M15&gt;=0</formula>
    </cfRule>
    <cfRule type="expression" dxfId="16" priority="20">
      <formula>M15&lt;0</formula>
    </cfRule>
  </conditionalFormatting>
  <conditionalFormatting sqref="M18">
    <cfRule type="expression" dxfId="15" priority="17">
      <formula>M18&gt;=0</formula>
    </cfRule>
    <cfRule type="expression" dxfId="14" priority="18">
      <formula>M18&lt;0</formula>
    </cfRule>
  </conditionalFormatting>
  <conditionalFormatting sqref="M23">
    <cfRule type="expression" dxfId="13" priority="13">
      <formula>M23&gt;=0</formula>
    </cfRule>
    <cfRule type="expression" dxfId="12" priority="14">
      <formula>M23&lt;0</formula>
    </cfRule>
  </conditionalFormatting>
  <conditionalFormatting sqref="M19">
    <cfRule type="expression" dxfId="11" priority="11">
      <formula>M19&gt;=0</formula>
    </cfRule>
    <cfRule type="expression" dxfId="10" priority="12">
      <formula>M19&lt;0</formula>
    </cfRule>
  </conditionalFormatting>
  <conditionalFormatting sqref="M17">
    <cfRule type="expression" dxfId="9" priority="9">
      <formula>M17&gt;=0</formula>
    </cfRule>
    <cfRule type="expression" dxfId="8" priority="10">
      <formula>M17&lt;0</formula>
    </cfRule>
  </conditionalFormatting>
  <conditionalFormatting sqref="M22">
    <cfRule type="expression" dxfId="7" priority="7">
      <formula>M22&gt;=0</formula>
    </cfRule>
    <cfRule type="expression" dxfId="6" priority="8">
      <formula>M22&lt;0</formula>
    </cfRule>
  </conditionalFormatting>
  <conditionalFormatting sqref="J9:J10">
    <cfRule type="expression" dxfId="5" priority="6">
      <formula>$J$9&lt;0</formula>
    </cfRule>
  </conditionalFormatting>
  <conditionalFormatting sqref="J11:J12">
    <cfRule type="expression" dxfId="4" priority="5">
      <formula>$J$11&lt;0</formula>
    </cfRule>
  </conditionalFormatting>
  <conditionalFormatting sqref="J18">
    <cfRule type="expression" dxfId="3" priority="4">
      <formula>$J$18&lt;0</formula>
    </cfRule>
  </conditionalFormatting>
  <conditionalFormatting sqref="J19:J21">
    <cfRule type="expression" dxfId="2" priority="3">
      <formula>$J$19&lt;0</formula>
    </cfRule>
  </conditionalFormatting>
  <conditionalFormatting sqref="J23">
    <cfRule type="expression" dxfId="1" priority="2">
      <formula>$J$23&lt;0</formula>
    </cfRule>
  </conditionalFormatting>
  <conditionalFormatting sqref="M14">
    <cfRule type="expression" dxfId="0" priority="1">
      <formula>$J$13&lt;0</formula>
    </cfRule>
  </conditionalFormatting>
  <pageMargins left="0.75" right="0.75" top="1" bottom="1" header="0.5" footer="0.5"/>
  <pageSetup paperSize="9" scale="47" orientation="landscape" r:id="rId1"/>
  <headerFooter alignWithMargins="0"/>
  <ignoredErrors>
    <ignoredError sqref="J17:J18 J23 J13" formula="1"/>
    <ignoredError sqref="I20:I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CENTRO SERVIZI DGR 465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Donà</dc:creator>
  <cp:lastModifiedBy>Giulia Donà</cp:lastModifiedBy>
  <dcterms:created xsi:type="dcterms:W3CDTF">2023-04-12T13:35:33Z</dcterms:created>
  <dcterms:modified xsi:type="dcterms:W3CDTF">2024-08-05T11:10:40Z</dcterms:modified>
</cp:coreProperties>
</file>